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1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fechtverband.sharepoint.com/sites/Finances/Freigegebene Dokumente/90_Vorlagen/"/>
    </mc:Choice>
  </mc:AlternateContent>
  <xr:revisionPtr revIDLastSave="22" documentId="8_{6C4D70EB-EB14-D14D-8E4C-90BEF0C069CD}" xr6:coauthVersionLast="47" xr6:coauthVersionMax="47" xr10:uidLastSave="{3B4BD44C-09CC-414E-833D-048C6E682516}"/>
  <bookViews>
    <workbookView xWindow="0" yWindow="500" windowWidth="28800" windowHeight="16420" xr2:uid="{00000000-000D-0000-FFFF-FFFF00000000}"/>
  </bookViews>
  <sheets>
    <sheet name="Anleitung - Instruction" sheetId="6" r:id="rId1"/>
    <sheet name="Spesen - Frais" sheetId="4" r:id="rId2"/>
    <sheet name="Masterdata" sheetId="5" state="hidden" r:id="rId3"/>
  </sheets>
  <definedNames>
    <definedName name="AmountInCHF">'Spesen - Frais'!$G$16:$G$27</definedName>
    <definedName name="Category_DE">Masterdata!$F$4:$F$8</definedName>
    <definedName name="CostType">'Spesen - Frais'!$B$16:$B$27</definedName>
    <definedName name="Currency">'Spesen - Frais'!$C$16:$C$27</definedName>
    <definedName name="ForeignCurrency">'Spesen - Frais'!$E$7:$G$12</definedName>
    <definedName name="ForeignCurrencySymbol">'Spesen - Frais'!$E$7:$E$12</definedName>
    <definedName name="Kostenarten_DE">Masterdata!$B$4:$B$9</definedName>
    <definedName name="Kostenarten_FR">Masterdata!#REF!</definedName>
    <definedName name="Language">'Spesen - Frais'!$J$3</definedName>
    <definedName name="_xlnm.Print_Area" localSheetId="1">'Spesen - Frais'!$A:$G</definedName>
    <definedName name="Quantity">'Spesen - Frais'!$E$16:$E$27</definedName>
    <definedName name="Role">'Spesen - Frais'!$B$8</definedName>
    <definedName name="Role_DE">Masterdata!$E$4:$E$7</definedName>
    <definedName name="Role_FR">Masterdata!#REF!</definedName>
    <definedName name="Text_DE">Masterdata!$C$4:$C$39</definedName>
    <definedName name="Text_FR">Masterdata!$D$4:$D$39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3" i="4" l="1"/>
  <c r="E34" i="4"/>
  <c r="E35" i="4"/>
  <c r="E36" i="4"/>
  <c r="E37" i="4"/>
  <c r="E32" i="4"/>
  <c r="F32" i="4" s="1"/>
  <c r="B3" i="4"/>
  <c r="B2" i="4"/>
  <c r="A28" i="4" a="1"/>
  <c r="A28" i="4" s="1"/>
  <c r="A11" i="4"/>
  <c r="A8" i="4"/>
  <c r="A12" i="4"/>
  <c r="H17" i="4"/>
  <c r="G17" i="4" s="1"/>
  <c r="H18" i="4"/>
  <c r="G18" i="4" s="1"/>
  <c r="H19" i="4"/>
  <c r="G19" i="4" s="1"/>
  <c r="H20" i="4"/>
  <c r="G20" i="4" s="1"/>
  <c r="H21" i="4"/>
  <c r="G21" i="4" s="1"/>
  <c r="H22" i="4"/>
  <c r="G22" i="4" s="1"/>
  <c r="H23" i="4"/>
  <c r="H24" i="4"/>
  <c r="G24" i="4" s="1"/>
  <c r="H25" i="4"/>
  <c r="H26" i="4"/>
  <c r="H27" i="4"/>
  <c r="H16" i="4"/>
  <c r="G16" i="4" s="1"/>
  <c r="E39" i="4"/>
  <c r="G23" i="4"/>
  <c r="G25" i="4"/>
  <c r="G26" i="4"/>
  <c r="G27" i="4"/>
  <c r="E15" i="4"/>
  <c r="C2" i="6"/>
  <c r="A10" i="4"/>
  <c r="I3" i="4"/>
  <c r="A41" i="4"/>
  <c r="A40" i="4"/>
  <c r="A14" i="4"/>
  <c r="A44" i="4"/>
  <c r="A43" i="4"/>
  <c r="E40" i="4"/>
  <c r="A37" i="4"/>
  <c r="A35" i="4"/>
  <c r="A32" i="4"/>
  <c r="A31" i="4"/>
  <c r="A30" i="4"/>
  <c r="E5" i="4"/>
  <c r="B15" i="4"/>
  <c r="F6" i="4"/>
  <c r="F15" i="4"/>
  <c r="A15" i="4"/>
  <c r="G15" i="4"/>
  <c r="C15" i="4"/>
  <c r="A9" i="4"/>
  <c r="A6" i="4"/>
  <c r="B1" i="4"/>
  <c r="F34" i="4" l="1"/>
  <c r="F35" i="4"/>
  <c r="F37" i="4"/>
  <c r="F33" i="4"/>
  <c r="F30" i="4"/>
  <c r="F36" i="4"/>
  <c r="B33" i="4" l="1"/>
  <c r="F39" i="4" l="1"/>
  <c r="F40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<sst xmlns="http://schemas.openxmlformats.org/spreadsheetml/2006/main" count="140" uniqueCount="135">
  <si>
    <t>Anleitung - Instruction</t>
  </si>
  <si>
    <t>Allgemeine Information:
- weisse Felder können nicht editiert werden
- hellgraue Felder erwarten eine Eingabe (Text oder Zahl)
- dunkelgraue Felder erwarten eine Auswahl aus der Liste</t>
  </si>
  <si>
    <t>1. Sprache wählen</t>
  </si>
  <si>
    <t>1. Choisir la langue</t>
  </si>
  <si>
    <t>2. Stammdaten ausfüllen</t>
  </si>
  <si>
    <t>2. Remplir les données de base</t>
  </si>
  <si>
    <t>4. Ausgaben einfüllen</t>
  </si>
  <si>
    <t>4. Remplir les dépenses</t>
  </si>
  <si>
    <t xml:space="preserve">  - Aussagekräftige Beschreibung</t>
  </si>
  <si>
    <t xml:space="preserve">  - Für jeden Betrag genau eine Zeile verwenden</t>
  </si>
  <si>
    <t xml:space="preserve">  - Un montant par ligne</t>
  </si>
  <si>
    <t xml:space="preserve">  - Jedem Eintrag eine Kostenart zuweisen --&gt; (1)</t>
  </si>
  <si>
    <t xml:space="preserve">  - Attribuer un type de frais dans chaque ligne utilisée</t>
  </si>
  <si>
    <t xml:space="preserve">  - Falls nicht CHF, Fremdwährung auswählen --&gt; (2)</t>
  </si>
  <si>
    <t xml:space="preserve">  - Choisir la monnaie correcte, si la monnaie du reçu n'est pas CHF</t>
  </si>
  <si>
    <t xml:space="preserve">  - Betrag in der Währung des Belegs eintragen --&gt; (3)</t>
  </si>
  <si>
    <t xml:space="preserve">  - Ajouter le montant du reçu</t>
  </si>
  <si>
    <t xml:space="preserve">  - Allfällige zusätzliche Bemerkungen --&gt; (4)</t>
  </si>
  <si>
    <t xml:space="preserve">  - Si necessaire: ajouter des remarques</t>
  </si>
  <si>
    <t>6. Subvention anpassen (nur Athleten).
Bitte Platzierung im Wettkampf oder andere Gründe, welche die Subvention beeinflussen angeben (2) und (3)</t>
  </si>
  <si>
    <t>6. Ajuster la subvention (seulement les athlètes).
Veuillez indiquer la place dans la compétition ou d'autres raisons influençant la subvention (2) et (3)</t>
  </si>
  <si>
    <r>
      <t xml:space="preserve">7. Bitte </t>
    </r>
    <r>
      <rPr>
        <b/>
        <sz val="11"/>
        <color theme="1"/>
        <rFont val="Calibri"/>
        <family val="2"/>
        <scheme val="minor"/>
      </rPr>
      <t>ALLE</t>
    </r>
    <r>
      <rPr>
        <sz val="11"/>
        <color theme="1"/>
        <rFont val="Calibri"/>
        <family val="2"/>
        <scheme val="minor"/>
      </rPr>
      <t xml:space="preserve"> Zahlungsinformationen angeben und </t>
    </r>
    <r>
      <rPr>
        <b/>
        <sz val="11"/>
        <color theme="1"/>
        <rFont val="Calibri"/>
        <family val="2"/>
        <scheme val="minor"/>
      </rPr>
      <t>ALLE</t>
    </r>
    <r>
      <rPr>
        <sz val="11"/>
        <color theme="1"/>
        <rFont val="Calibri"/>
        <family val="2"/>
        <scheme val="minor"/>
      </rPr>
      <t xml:space="preserve"> Belege anfügen</t>
    </r>
  </si>
  <si>
    <r>
      <t xml:space="preserve">7. veuillez fournir </t>
    </r>
    <r>
      <rPr>
        <b/>
        <sz val="11"/>
        <color theme="1"/>
        <rFont val="Calibri"/>
        <family val="2"/>
        <scheme val="minor"/>
      </rPr>
      <t>TOUTES</t>
    </r>
    <r>
      <rPr>
        <sz val="11"/>
        <color theme="1"/>
        <rFont val="Calibri"/>
        <family val="2"/>
        <scheme val="minor"/>
      </rPr>
      <t xml:space="preserve"> les informations relatives au paiement et joindre </t>
    </r>
    <r>
      <rPr>
        <b/>
        <sz val="11"/>
        <color theme="1"/>
        <rFont val="Calibri"/>
        <family val="2"/>
        <scheme val="minor"/>
      </rPr>
      <t>TOUS</t>
    </r>
    <r>
      <rPr>
        <sz val="11"/>
        <color theme="1"/>
        <rFont val="Calibri"/>
        <family val="2"/>
        <scheme val="minor"/>
      </rPr>
      <t xml:space="preserve"> les reçus.</t>
    </r>
  </si>
  <si>
    <t>8. Dieses Formular, sowie alle Belege an xxx@swiss-fencing.ch senden!</t>
  </si>
  <si>
    <t>8. Envoyer ce formulaire ainsi que les reçus à xxx@swiss-fencing.ch!</t>
  </si>
  <si>
    <t>DE</t>
  </si>
  <si>
    <t>Peter Muster</t>
  </si>
  <si>
    <t>CHF</t>
  </si>
  <si>
    <t>Funktionär/Fonctionnaire</t>
  </si>
  <si>
    <t>EUR</t>
  </si>
  <si>
    <t>US$</t>
  </si>
  <si>
    <t>Bern</t>
  </si>
  <si>
    <t>U20</t>
  </si>
  <si>
    <t>Reise/Voyage</t>
  </si>
  <si>
    <t>Unterkunft/Logement</t>
  </si>
  <si>
    <t>Verpflegung/Ravitaillement</t>
  </si>
  <si>
    <t>Startgeld/Frais d'engagement</t>
  </si>
  <si>
    <t>Entschädigung/Indemnisation</t>
  </si>
  <si>
    <t>Diverses/Divers</t>
  </si>
  <si>
    <t>Total CHF</t>
  </si>
  <si>
    <t>Pro Kostenart</t>
  </si>
  <si>
    <t>CHF:</t>
  </si>
  <si>
    <t>IBAN</t>
  </si>
  <si>
    <t>Kostenarten</t>
  </si>
  <si>
    <t>Kostenarten_DE</t>
  </si>
  <si>
    <t>Text_DE</t>
  </si>
  <si>
    <t>Text_FR</t>
  </si>
  <si>
    <t>Role_DE</t>
  </si>
  <si>
    <t>Category_DE</t>
  </si>
  <si>
    <t>Spesenabrechnungsformular</t>
  </si>
  <si>
    <t>Feuille de décompte</t>
  </si>
  <si>
    <t>Athlet/Athlète</t>
  </si>
  <si>
    <t>U17</t>
  </si>
  <si>
    <t>Name</t>
  </si>
  <si>
    <t>Nom</t>
  </si>
  <si>
    <t>Trainer/Entraîneur</t>
  </si>
  <si>
    <t>Turnierdatum</t>
  </si>
  <si>
    <t>Date du tournoi</t>
  </si>
  <si>
    <t>Kampfrichter/Arbitre</t>
  </si>
  <si>
    <t>U23</t>
  </si>
  <si>
    <t>Turnier (Name/Ort)</t>
  </si>
  <si>
    <t>Tournoi (Nom/Lieu)</t>
  </si>
  <si>
    <t>Elite</t>
  </si>
  <si>
    <t>Dépenses</t>
  </si>
  <si>
    <t>Véterans</t>
  </si>
  <si>
    <t>Kosten</t>
  </si>
  <si>
    <t>Coûts</t>
  </si>
  <si>
    <t>Währung</t>
  </si>
  <si>
    <t>Monnaie</t>
  </si>
  <si>
    <t>Betrag in Belegwährung</t>
  </si>
  <si>
    <t>Montant en monnaie du reçu</t>
  </si>
  <si>
    <t>in CHF</t>
  </si>
  <si>
    <t>en CHF</t>
  </si>
  <si>
    <t>Beschreibung und Bemerkungen</t>
  </si>
  <si>
    <t>Description et remarques</t>
  </si>
  <si>
    <t>Fremdwährung</t>
  </si>
  <si>
    <t>Monnaie étrangère</t>
  </si>
  <si>
    <t>Kostenart</t>
  </si>
  <si>
    <t>Type de frais</t>
  </si>
  <si>
    <t>Umrechnungstabelle</t>
  </si>
  <si>
    <t>Table d'échange</t>
  </si>
  <si>
    <t>Subvention (gemäss Elitesportplanung)</t>
  </si>
  <si>
    <t>Subvention (selon planification sport d'élite)</t>
  </si>
  <si>
    <t>Platzierung im Wettkampf</t>
  </si>
  <si>
    <t>Classement</t>
  </si>
  <si>
    <t>Bemerkung zur Subvention (z.B. Teammember, 1. Rang im Einzel, etc.)</t>
  </si>
  <si>
    <t>Commentaire sur la subvention (p.ex., membre d'une équipe, 1ère place en individuel, etc.)</t>
  </si>
  <si>
    <t>Name der Bank / Post</t>
  </si>
  <si>
    <t>Nom de la banque / poste</t>
  </si>
  <si>
    <t>Name und Adresse des Kontoinhabers</t>
  </si>
  <si>
    <t>Nom et adresse du titulaire du compte</t>
  </si>
  <si>
    <t>Datum</t>
  </si>
  <si>
    <t>Date</t>
  </si>
  <si>
    <t>Eigenleistung</t>
  </si>
  <si>
    <t>Contribution personelle</t>
  </si>
  <si>
    <t>Bitte alle Belege beilegen - sonst keine Auszahlung!</t>
  </si>
  <si>
    <t>Veuillez joindre tous les récépissés - sinon pas de paiement !</t>
  </si>
  <si>
    <t>Bitte das Formular an den Chef d'équipe zurücksenden!</t>
  </si>
  <si>
    <t>Veuillez retourner le formulaire au Chef d'équipe !</t>
  </si>
  <si>
    <t>Diese Abrechnung ist vollständig ausgefüllt. Mit der Einreichung wird deren Korrektheit bestätigt.</t>
  </si>
  <si>
    <t>Cette déclaration est complétée dans son intégralité. Son régularité est confirmée par sa soumission.</t>
  </si>
  <si>
    <t>Sprache</t>
  </si>
  <si>
    <t>Langue</t>
  </si>
  <si>
    <t>Fehlerhaft</t>
  </si>
  <si>
    <t>Incorrect</t>
  </si>
  <si>
    <t>Bemerkungen (v.a. wenn Rolle = Funktionär)</t>
  </si>
  <si>
    <t>Remarques (surtout si rôle = fonctionnaire)</t>
  </si>
  <si>
    <t>Rolle</t>
  </si>
  <si>
    <t>Rôle</t>
  </si>
  <si>
    <t>Kategorie</t>
  </si>
  <si>
    <t>Catégorie</t>
  </si>
  <si>
    <t>weitere Währung / autres monnaie</t>
  </si>
  <si>
    <t>Ausgaben</t>
  </si>
  <si>
    <t>Anzahl</t>
  </si>
  <si>
    <t>Nombre</t>
  </si>
  <si>
    <t>Remarque: Indemnisation des arbitres selon la directive "indemnisations des arbitres"</t>
  </si>
  <si>
    <t>Hinweis: Entschädigungssatz für Kampfrichter gemäss Weisung "indemnisation des Arbitres"</t>
  </si>
  <si>
    <t>Bitte dieses Formular für jeden Gebrauch neu von der Webseite www.swiss-fencing.ch herunterladen!</t>
  </si>
  <si>
    <t>Veuillez télécharger à nouveau ce formulaire pour chaque utilisation du site web www.swiss-fencing.ch !</t>
  </si>
  <si>
    <t>Dieses Formular bitte als XLSX einreichen (NICHT in PDF umwandeln)</t>
  </si>
  <si>
    <t>Veuillez soumettre ce formulaire en format XLSX (NE PAS convertir en PDF)</t>
  </si>
  <si>
    <t>5. Wurden im Formular Fehler eingegeben, wird die fehlerhafte Zeile
       dunkelrot mit gelber Schrift hervorgehoben. Der Totalbetrag kann
      aufgrund des Fehlers #N/A nicht berechnet werden. Eine Fehler-
      meldung wird unterhalb der Erfassungstabelle angezeigt.
      Mögliche Fehler sind:
    - Fehlende Kostenart
    - Fehlende Anzahl bei Kostenart "Entschädigung" (Falls nicht Tagessatz,
      effiktiven Betrag und Anzahl = 1 eintragen)
    - Anzahl eingetragen, obwohl Kostandart nicht gleich Entschädigung
    - Kostenart "Entschädigung" mit Fremdwährung</t>
  </si>
  <si>
    <t>5. Si des erreurs ont été saisies dans le formulaire, la ligne incorrecte sera marquée en rouge foncé avec des lettres jaunes. Le montant total ne peut donc pas être calculé à cause de l'erreur #N/A.  Un message d'erreur s'affiche sous le tableau des entrées.
    Les erreurs possibles sont les suivantes :
    - Type de coût manquant
    - Numéro manquant pour le type de coût "Compensation" (Si ce n'est
      pas un taux journalier,
      entrer le montant effectif et le numéro = 1)
    - Numéro saisi, bien que le type de coût ne corresponde pas à la
      compensation.
    - Type de coût "Compensation" avec devise étrangère</t>
  </si>
  <si>
    <t>## Fehler ## - Bitte Kostenart eintragen!</t>
  </si>
  <si>
    <t>## Fehler ## - Bitte Anzahl eintragen!</t>
  </si>
  <si>
    <t>## Fehler ## - Entschädigung kann ausschliesslich in CHF sein</t>
  </si>
  <si>
    <t>## Fehler ## - Bei dieser Kostenart ist die Eingabe einer Anzahl nicht möglich</t>
  </si>
  <si>
    <t>## Erreur ## - Remplir type de frais!</t>
  </si>
  <si>
    <t>## Erreur ## - Remplir le nombre!</t>
  </si>
  <si>
    <t>## Erreur ## - L'indemnisation peut être uniquement en CHF</t>
  </si>
  <si>
    <t>Version 1.03</t>
  </si>
  <si>
    <t>Informations générales
- les champs blancs ne peuvent pas être mpdifiés
- les champs gris clair attendent une saisie (texte ou nombre)
- les champs gris foncé attendent une sélection dans la liste</t>
  </si>
  <si>
    <t>3. Fremdwährungen eintagen (bis 5 Fremdwährungen sind möglich). Wenn weitere Währungen verwendet werden sollen, bitte die entsprechenden Texte (Währung X/monnaie X) ersetzen</t>
  </si>
  <si>
    <t>3. Ajouter les monnaies étrangères (max 5 monnaies étrangères possibles) Si d'autres monnaies sont utilisées, remplacer les textes correspondants (Währung X/monnaie X).</t>
  </si>
  <si>
    <t xml:space="preserve">  - Description significative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</si>
</sst>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1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A8AA"/>
        <bgColor indexed="64"/>
      </patternFill>
    </fill>
    <fill>
      <patternFill patternType="solid">
        <fgColor rgb="FFDA383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90">
    <xf numFmtId="0" fontId="0" fillId="0" borderId="0" xfId="0"/>
    <xf numFmtId="0" fontId="2" fillId="0" borderId="0" xfId="0" applyFont="1"/>
    <xf numFmtId="0" fontId="3" fillId="0" borderId="0" xfId="0" applyFont="1"/>
    <xf numFmtId="0" fontId="0" fillId="3" borderId="0" xfId="0" applyFill="1"/>
    <xf numFmtId="0" fontId="3" fillId="4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4" borderId="1" xfId="0" applyFont="1" applyFill="1" applyBorder="1" applyAlignment="1">
      <alignment vertical="center" wrapText="1"/>
    </xf>
    <xf numFmtId="43" fontId="0" fillId="0" borderId="1" xfId="1" applyFont="1" applyBorder="1" applyAlignment="1">
      <alignment horizontal="right"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43" fontId="0" fillId="0" borderId="1" xfId="1" applyFont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2" fillId="2" borderId="3" xfId="0" applyFont="1" applyFill="1" applyBorder="1" applyAlignment="1">
      <alignment horizontal="right" vertical="center"/>
    </xf>
    <xf numFmtId="0" fontId="6" fillId="5" borderId="7" xfId="0" applyFont="1" applyFill="1" applyBorder="1" applyAlignment="1">
      <alignment vertical="center"/>
    </xf>
    <xf numFmtId="0" fontId="7" fillId="5" borderId="3" xfId="0" applyFont="1" applyFill="1" applyBorder="1" applyAlignment="1">
      <alignment vertical="center"/>
    </xf>
    <xf numFmtId="43" fontId="0" fillId="3" borderId="1" xfId="1" applyFont="1" applyFill="1" applyBorder="1" applyAlignment="1" applyProtection="1">
      <alignment horizontal="right" vertical="center"/>
      <protection locked="0"/>
    </xf>
    <xf numFmtId="43" fontId="0" fillId="6" borderId="1" xfId="1" applyFont="1" applyFill="1" applyBorder="1" applyAlignment="1" applyProtection="1">
      <alignment vertical="center"/>
      <protection locked="0"/>
    </xf>
    <xf numFmtId="43" fontId="0" fillId="3" borderId="1" xfId="1" applyFont="1" applyFill="1" applyBorder="1" applyAlignment="1" applyProtection="1">
      <alignment vertical="center"/>
      <protection locked="0"/>
    </xf>
    <xf numFmtId="0" fontId="3" fillId="4" borderId="5" xfId="0" applyFont="1" applyFill="1" applyBorder="1" applyAlignment="1">
      <alignment vertical="center"/>
    </xf>
    <xf numFmtId="43" fontId="0" fillId="7" borderId="1" xfId="1" applyFont="1" applyFill="1" applyBorder="1" applyAlignment="1" applyProtection="1">
      <alignment vertical="center"/>
      <protection locked="0"/>
    </xf>
    <xf numFmtId="0" fontId="0" fillId="7" borderId="1" xfId="0" applyFont="1" applyFill="1" applyBorder="1" applyAlignment="1" applyProtection="1">
      <alignment vertical="center"/>
      <protection locked="0"/>
    </xf>
    <xf numFmtId="0" fontId="2" fillId="7" borderId="1" xfId="0" applyFont="1" applyFill="1" applyBorder="1" applyAlignment="1" applyProtection="1">
      <alignment vertical="center"/>
      <protection locked="0"/>
    </xf>
    <xf numFmtId="0" fontId="0" fillId="0" borderId="0" xfId="0" applyAlignment="1">
      <alignment horizontal="right" vertical="center"/>
    </xf>
    <xf numFmtId="0" fontId="0" fillId="3" borderId="0" xfId="0" applyFill="1" applyAlignment="1">
      <alignment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0" fillId="7" borderId="1" xfId="0" applyFill="1" applyBorder="1" applyAlignment="1" applyProtection="1">
      <alignment vertical="center"/>
      <protection locked="0"/>
    </xf>
    <xf numFmtId="0" fontId="3" fillId="3" borderId="7" xfId="0" applyFont="1" applyFill="1" applyBorder="1" applyAlignment="1" applyProtection="1">
      <alignment vertical="center"/>
      <protection locked="0"/>
    </xf>
    <xf numFmtId="0" fontId="3" fillId="3" borderId="8" xfId="0" applyFont="1" applyFill="1" applyBorder="1" applyAlignment="1" applyProtection="1">
      <alignment vertical="center"/>
      <protection locked="0"/>
    </xf>
    <xf numFmtId="43" fontId="0" fillId="3" borderId="1" xfId="1" applyFont="1" applyFill="1" applyBorder="1" applyAlignment="1" applyProtection="1">
      <alignment horizontal="right" vertical="center"/>
    </xf>
    <xf numFmtId="43" fontId="0" fillId="7" borderId="1" xfId="1" applyFont="1" applyFill="1" applyBorder="1" applyAlignment="1" applyProtection="1">
      <alignment vertical="center"/>
    </xf>
    <xf numFmtId="43" fontId="0" fillId="3" borderId="1" xfId="1" applyFont="1" applyFill="1" applyBorder="1" applyAlignment="1" applyProtection="1">
      <alignment vertical="center"/>
    </xf>
    <xf numFmtId="0" fontId="2" fillId="4" borderId="1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0" fontId="0" fillId="0" borderId="0" xfId="0" applyFont="1" applyAlignment="1">
      <alignment horizontal="right" vertical="top"/>
    </xf>
    <xf numFmtId="0" fontId="0" fillId="0" borderId="0" xfId="0" applyAlignment="1">
      <alignment vertical="top"/>
    </xf>
    <xf numFmtId="0" fontId="0" fillId="0" borderId="13" xfId="0" applyBorder="1" applyAlignment="1">
      <alignment vertical="top"/>
    </xf>
    <xf numFmtId="0" fontId="0" fillId="0" borderId="14" xfId="0" applyBorder="1" applyAlignment="1">
      <alignment vertical="top"/>
    </xf>
    <xf numFmtId="0" fontId="0" fillId="0" borderId="15" xfId="0" applyBorder="1" applyAlignment="1">
      <alignment vertical="top"/>
    </xf>
    <xf numFmtId="0" fontId="0" fillId="0" borderId="16" xfId="0" applyBorder="1" applyAlignment="1">
      <alignment vertical="top"/>
    </xf>
    <xf numFmtId="0" fontId="0" fillId="0" borderId="21" xfId="0" applyBorder="1" applyAlignment="1">
      <alignment vertical="top"/>
    </xf>
    <xf numFmtId="0" fontId="0" fillId="0" borderId="24" xfId="0" applyBorder="1" applyAlignment="1">
      <alignment vertical="top"/>
    </xf>
    <xf numFmtId="0" fontId="0" fillId="0" borderId="22" xfId="0" applyBorder="1" applyAlignment="1">
      <alignment vertical="top"/>
    </xf>
    <xf numFmtId="0" fontId="0" fillId="0" borderId="25" xfId="0" applyBorder="1" applyAlignment="1">
      <alignment vertical="top"/>
    </xf>
    <xf numFmtId="0" fontId="0" fillId="0" borderId="23" xfId="0" applyBorder="1" applyAlignment="1">
      <alignment vertical="top"/>
    </xf>
    <xf numFmtId="0" fontId="0" fillId="0" borderId="26" xfId="0" applyBorder="1" applyAlignment="1">
      <alignment vertical="top"/>
    </xf>
    <xf numFmtId="0" fontId="0" fillId="0" borderId="17" xfId="0" applyBorder="1" applyAlignment="1">
      <alignment vertical="top"/>
    </xf>
    <xf numFmtId="0" fontId="0" fillId="0" borderId="18" xfId="0" applyBorder="1" applyAlignment="1">
      <alignment vertical="top"/>
    </xf>
    <xf numFmtId="0" fontId="0" fillId="0" borderId="0" xfId="0" applyAlignment="1">
      <alignment vertical="top" wrapText="1"/>
    </xf>
    <xf numFmtId="0" fontId="0" fillId="3" borderId="1" xfId="0" applyFont="1" applyFill="1" applyBorder="1" applyAlignment="1" applyProtection="1">
      <alignment vertical="center" wrapText="1"/>
      <protection locked="0"/>
    </xf>
    <xf numFmtId="43" fontId="0" fillId="0" borderId="1" xfId="1" applyFont="1" applyFill="1" applyBorder="1" applyAlignment="1" applyProtection="1">
      <alignment horizontal="right" vertical="center"/>
      <protection locked="0"/>
    </xf>
    <xf numFmtId="0" fontId="0" fillId="5" borderId="9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" fillId="2" borderId="3" xfId="0" applyFont="1" applyFill="1" applyBorder="1" applyAlignment="1">
      <alignment vertical="center"/>
    </xf>
    <xf numFmtId="43" fontId="2" fillId="2" borderId="6" xfId="1" applyFont="1" applyFill="1" applyBorder="1" applyAlignment="1">
      <alignment horizontal="right" vertical="center"/>
    </xf>
    <xf numFmtId="43" fontId="7" fillId="5" borderId="4" xfId="1" applyFont="1" applyFill="1" applyBorder="1" applyAlignment="1">
      <alignment horizontal="right" vertical="center"/>
    </xf>
    <xf numFmtId="43" fontId="3" fillId="4" borderId="6" xfId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23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0" fillId="0" borderId="15" xfId="0" applyBorder="1" applyAlignment="1">
      <alignment horizontal="center" vertical="top"/>
    </xf>
    <xf numFmtId="0" fontId="0" fillId="0" borderId="16" xfId="0" applyBorder="1" applyAlignment="1">
      <alignment horizontal="center" vertical="top"/>
    </xf>
    <xf numFmtId="0" fontId="0" fillId="0" borderId="19" xfId="0" applyBorder="1" applyAlignment="1">
      <alignment horizontal="center" vertical="top"/>
    </xf>
    <xf numFmtId="0" fontId="0" fillId="0" borderId="20" xfId="0" applyBorder="1" applyAlignment="1">
      <alignment horizontal="center" vertical="top"/>
    </xf>
    <xf numFmtId="0" fontId="0" fillId="3" borderId="1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14" fontId="0" fillId="3" borderId="1" xfId="0" applyNumberFormat="1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vertical="center"/>
      <protection locked="0"/>
    </xf>
    <xf numFmtId="0" fontId="0" fillId="3" borderId="8" xfId="0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0" fontId="0" fillId="3" borderId="1" xfId="0" applyFill="1" applyBorder="1" applyAlignment="1" applyProtection="1">
      <alignment vertical="center"/>
      <protection locked="0"/>
    </xf>
    <xf numFmtId="43" fontId="0" fillId="7" borderId="7" xfId="1" applyFont="1" applyFill="1" applyBorder="1" applyAlignment="1" applyProtection="1">
      <alignment vertical="center"/>
      <protection locked="0"/>
    </xf>
    <xf numFmtId="43" fontId="0" fillId="7" borderId="8" xfId="1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>
      <alignment vertical="center"/>
    </xf>
    <xf numFmtId="9" fontId="2" fillId="7" borderId="1" xfId="2" applyFont="1" applyFill="1" applyBorder="1" applyAlignment="1" applyProtection="1">
      <alignment horizontal="center" vertical="center"/>
      <protection locked="0"/>
    </xf>
    <xf numFmtId="164" fontId="0" fillId="3" borderId="1" xfId="1" applyNumberFormat="1" applyFont="1" applyFill="1" applyBorder="1" applyAlignment="1" applyProtection="1">
      <alignment vertical="center"/>
      <protection locked="0"/>
    </xf>
    <xf numFmtId="43" fontId="0" fillId="3" borderId="2" xfId="1" applyFont="1" applyFill="1" applyBorder="1" applyAlignment="1" applyProtection="1">
      <alignment vertical="center"/>
      <protection locked="0"/>
    </xf>
    <xf numFmtId="43" fontId="0" fillId="2" borderId="3" xfId="1" applyFont="1" applyFill="1" applyBorder="1" applyAlignment="1">
      <alignment horizontal="center" vertical="center"/>
    </xf>
    <xf numFmtId="43" fontId="0" fillId="2" borderId="4" xfId="1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3" fillId="4" borderId="10" xfId="0" applyFont="1" applyFill="1" applyBorder="1" applyAlignment="1">
      <alignment vertical="top"/>
    </xf>
    <xf numFmtId="0" fontId="3" fillId="4" borderId="11" xfId="0" applyFont="1" applyFill="1" applyBorder="1" applyAlignment="1">
      <alignment vertical="top"/>
    </xf>
    <xf numFmtId="0" fontId="3" fillId="4" borderId="12" xfId="0" applyFont="1" applyFill="1" applyBorder="1" applyAlignment="1">
      <alignment vertical="top"/>
    </xf>
  </cellXfs>
  <cellStyles count="3">
    <cellStyle name="Comma" xfId="1" builtinId="3"/>
    <cellStyle name="Normal" xfId="0" builtinId="0"/>
    <cellStyle name="Per cent" xfId="2" builtinId="5"/>
  </cellStyles>
  <dxfs count="4">
    <dxf>
      <fill>
        <patternFill>
          <bgColor theme="0" tint="-0.14996795556505021"/>
        </patternFill>
      </fill>
    </dxf>
    <dxf>
      <font>
        <b/>
        <i/>
        <color rgb="FFFFFF00"/>
      </font>
      <fill>
        <patternFill>
          <bgColor rgb="FFC00000"/>
        </patternFill>
      </fill>
    </dxf>
    <dxf>
      <font>
        <b/>
        <i val="0"/>
        <color theme="6" tint="-0.499984740745262"/>
      </font>
      <fill>
        <patternFill>
          <bgColor rgb="FFFFFD78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/>
        <color rgb="FFFFFF0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FFFD78"/>
      <color rgb="FFFFFC00"/>
      <color rgb="FFDA3833"/>
      <color rgb="FFFFA8AA"/>
      <color rgb="FFD5D5D5"/>
      <color rgb="FF740001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jpeg"/><Relationship Id="rId4" Type="http://schemas.openxmlformats.org/officeDocument/2006/relationships/image" Target="../media/image4.png"/><Relationship Id="rId9" Type="http://schemas.openxmlformats.org/officeDocument/2006/relationships/image" Target="../media/image9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774700</xdr:colOff>
      <xdr:row>5</xdr:row>
      <xdr:rowOff>38100</xdr:rowOff>
    </xdr:from>
    <xdr:to>
      <xdr:col>2</xdr:col>
      <xdr:colOff>3568700</xdr:colOff>
      <xdr:row>5</xdr:row>
      <xdr:rowOff>4154670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06C554-FF28-914D-92AB-41AB2D5B1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0" y="419100"/>
          <a:ext cx="7035800" cy="411657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756457</xdr:colOff>
      <xdr:row>7</xdr:row>
      <xdr:rowOff>88900</xdr:rowOff>
    </xdr:from>
    <xdr:to>
      <xdr:col>2</xdr:col>
      <xdr:colOff>3556001</xdr:colOff>
      <xdr:row>7</xdr:row>
      <xdr:rowOff>2120966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CB34AFE-5EF6-4049-A356-C538548C4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4257" y="5410200"/>
          <a:ext cx="7041344" cy="2032066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1676400</xdr:colOff>
      <xdr:row>9</xdr:row>
      <xdr:rowOff>25400</xdr:rowOff>
    </xdr:from>
    <xdr:to>
      <xdr:col>2</xdr:col>
      <xdr:colOff>2362474</xdr:colOff>
      <xdr:row>9</xdr:row>
      <xdr:rowOff>1485900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C17073B-4A48-4141-8BDF-B91B99428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01900" y="7264400"/>
          <a:ext cx="4927874" cy="146050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0</xdr:colOff>
      <xdr:row>17</xdr:row>
      <xdr:rowOff>33020</xdr:rowOff>
    </xdr:from>
    <xdr:to>
      <xdr:col>3</xdr:col>
      <xdr:colOff>0</xdr:colOff>
      <xdr:row>17</xdr:row>
      <xdr:rowOff>1727200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1C001A38-4D62-C947-8D5C-815A57DC30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825500" y="10129520"/>
          <a:ext cx="8470900" cy="169418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57214</xdr:colOff>
      <xdr:row>19</xdr:row>
      <xdr:rowOff>88900</xdr:rowOff>
    </xdr:from>
    <xdr:to>
      <xdr:col>2</xdr:col>
      <xdr:colOff>4164886</xdr:colOff>
      <xdr:row>19</xdr:row>
      <xdr:rowOff>3213100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0EC4C2F-5FD0-A04D-8985-4520EDBDEA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35014" y="14338300"/>
          <a:ext cx="8349472" cy="312420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749300</xdr:colOff>
      <xdr:row>21</xdr:row>
      <xdr:rowOff>48490</xdr:rowOff>
    </xdr:from>
    <xdr:to>
      <xdr:col>2</xdr:col>
      <xdr:colOff>3695700</xdr:colOff>
      <xdr:row>21</xdr:row>
      <xdr:rowOff>1028699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E168797D-56A9-F944-9CE8-63745F273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74800" y="18184090"/>
          <a:ext cx="7188200" cy="98020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723900</xdr:colOff>
      <xdr:row>23</xdr:row>
      <xdr:rowOff>64847</xdr:rowOff>
    </xdr:from>
    <xdr:to>
      <xdr:col>2</xdr:col>
      <xdr:colOff>3711575</xdr:colOff>
      <xdr:row>23</xdr:row>
      <xdr:rowOff>2015349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D3E38419-1EF3-154C-BE28-A5D0A13C8C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01700" y="20003847"/>
          <a:ext cx="7229475" cy="1950502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</xdr:col>
      <xdr:colOff>3355990</xdr:colOff>
      <xdr:row>3</xdr:row>
      <xdr:rowOff>564445</xdr:rowOff>
    </xdr:from>
    <xdr:to>
      <xdr:col>1</xdr:col>
      <xdr:colOff>3710320</xdr:colOff>
      <xdr:row>3</xdr:row>
      <xdr:rowOff>795283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87D19E66-C7EC-FF42-AC4E-067B544AA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3533913" y="1251595"/>
          <a:ext cx="868680" cy="230838"/>
        </a:xfrm>
        <a:prstGeom prst="rect">
          <a:avLst/>
        </a:prstGeom>
      </xdr:spPr>
    </xdr:pic>
    <xdr:clientData/>
  </xdr:twoCellAnchor>
  <xdr:twoCellAnchor editAs="oneCell">
    <xdr:from>
      <xdr:col>1</xdr:col>
      <xdr:colOff>3355990</xdr:colOff>
      <xdr:row>3</xdr:row>
      <xdr:rowOff>361980</xdr:rowOff>
    </xdr:from>
    <xdr:to>
      <xdr:col>1</xdr:col>
      <xdr:colOff>3712848</xdr:colOff>
      <xdr:row>3</xdr:row>
      <xdr:rowOff>595120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1DBCEC3A-2E37-0D48-861F-B1AE72FB5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533913" y="1049130"/>
          <a:ext cx="871208" cy="233140"/>
        </a:xfrm>
        <a:prstGeom prst="rect">
          <a:avLst/>
        </a:prstGeom>
      </xdr:spPr>
    </xdr:pic>
    <xdr:clientData/>
  </xdr:twoCellAnchor>
  <xdr:twoCellAnchor editAs="oneCell">
    <xdr:from>
      <xdr:col>2</xdr:col>
      <xdr:colOff>3543856</xdr:colOff>
      <xdr:row>3</xdr:row>
      <xdr:rowOff>564445</xdr:rowOff>
    </xdr:from>
    <xdr:to>
      <xdr:col>2</xdr:col>
      <xdr:colOff>3898186</xdr:colOff>
      <xdr:row>3</xdr:row>
      <xdr:rowOff>795283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FDC93D16-7122-7941-949D-DE94CC220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970713" y="1253874"/>
          <a:ext cx="354330" cy="230838"/>
        </a:xfrm>
        <a:prstGeom prst="rect">
          <a:avLst/>
        </a:prstGeom>
      </xdr:spPr>
    </xdr:pic>
    <xdr:clientData/>
  </xdr:twoCellAnchor>
  <xdr:twoCellAnchor editAs="oneCell">
    <xdr:from>
      <xdr:col>2</xdr:col>
      <xdr:colOff>3543856</xdr:colOff>
      <xdr:row>3</xdr:row>
      <xdr:rowOff>361980</xdr:rowOff>
    </xdr:from>
    <xdr:to>
      <xdr:col>2</xdr:col>
      <xdr:colOff>3900714</xdr:colOff>
      <xdr:row>3</xdr:row>
      <xdr:rowOff>595120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9565A29E-2189-2A41-8B99-130DCF4FFB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970713" y="1051409"/>
          <a:ext cx="356858" cy="2331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2536997</xdr:colOff>
      <xdr:row>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911C12-D4D3-E249-9607-FDDED3469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536997" cy="927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51840-7ABD-1E48-AD53-E95804DCBDA2}">
  <sheetPr codeName="Sheet3"/>
  <dimension ref="B2:C25"/>
  <sheetViews>
    <sheetView tabSelected="1" zoomScale="140" zoomScaleNormal="140" workbookViewId="0">
      <selection activeCell="B2" sqref="B2"/>
    </sheetView>
  </sheetViews>
  <sheetFormatPr baseColWidth="10" defaultColWidth="11.5" defaultRowHeight="15" x14ac:dyDescent="0.2"/>
  <cols>
    <col min="1" max="1" width="2.33203125" style="38" customWidth="1"/>
    <col min="2" max="3" width="55.6640625" style="38" customWidth="1"/>
    <col min="4" max="16384" width="11.5" style="38"/>
  </cols>
  <sheetData>
    <row r="2" spans="2:3" s="36" customFormat="1" ht="24" x14ac:dyDescent="0.2">
      <c r="B2" s="36" t="s">
        <v>0</v>
      </c>
      <c r="C2" s="37" t="str">
        <f>'Spesen - Frais'!G1</f>
        <v>Version 1.03</v>
      </c>
    </row>
    <row r="4" spans="2:3" ht="65" thickBot="1" x14ac:dyDescent="0.25">
      <c r="B4" s="51" t="s">
        <v>1</v>
      </c>
      <c r="C4" s="51" t="s">
        <v>131</v>
      </c>
    </row>
    <row r="5" spans="2:3" x14ac:dyDescent="0.2">
      <c r="B5" s="39" t="s">
        <v>2</v>
      </c>
      <c r="C5" s="40" t="s">
        <v>3</v>
      </c>
    </row>
    <row r="6" spans="2:3" ht="334" customHeight="1" x14ac:dyDescent="0.2">
      <c r="B6" s="62"/>
      <c r="C6" s="63"/>
    </row>
    <row r="7" spans="2:3" x14ac:dyDescent="0.2">
      <c r="B7" s="41" t="s">
        <v>4</v>
      </c>
      <c r="C7" s="42" t="s">
        <v>5</v>
      </c>
    </row>
    <row r="8" spans="2:3" ht="173" customHeight="1" x14ac:dyDescent="0.2">
      <c r="B8" s="64"/>
      <c r="C8" s="65"/>
    </row>
    <row r="9" spans="2:3" ht="46" customHeight="1" x14ac:dyDescent="0.2">
      <c r="B9" s="27" t="s">
        <v>132</v>
      </c>
      <c r="C9" s="28" t="s">
        <v>133</v>
      </c>
    </row>
    <row r="10" spans="2:3" ht="125" customHeight="1" x14ac:dyDescent="0.2">
      <c r="B10" s="66"/>
      <c r="C10" s="67"/>
    </row>
    <row r="11" spans="2:3" x14ac:dyDescent="0.2">
      <c r="B11" s="43" t="s">
        <v>6</v>
      </c>
      <c r="C11" s="44" t="s">
        <v>7</v>
      </c>
    </row>
    <row r="12" spans="2:3" x14ac:dyDescent="0.2">
      <c r="B12" s="45" t="s">
        <v>8</v>
      </c>
      <c r="C12" s="46" t="s">
        <v>134</v>
      </c>
    </row>
    <row r="13" spans="2:3" x14ac:dyDescent="0.2">
      <c r="B13" s="45" t="s">
        <v>9</v>
      </c>
      <c r="C13" s="46" t="s">
        <v>10</v>
      </c>
    </row>
    <row r="14" spans="2:3" x14ac:dyDescent="0.2">
      <c r="B14" s="45" t="s">
        <v>11</v>
      </c>
      <c r="C14" s="46" t="s">
        <v>12</v>
      </c>
    </row>
    <row r="15" spans="2:3" x14ac:dyDescent="0.2">
      <c r="B15" s="45" t="s">
        <v>13</v>
      </c>
      <c r="C15" s="46" t="s">
        <v>14</v>
      </c>
    </row>
    <row r="16" spans="2:3" x14ac:dyDescent="0.2">
      <c r="B16" s="45" t="s">
        <v>15</v>
      </c>
      <c r="C16" s="46" t="s">
        <v>16</v>
      </c>
    </row>
    <row r="17" spans="2:3" x14ac:dyDescent="0.2">
      <c r="B17" s="47" t="s">
        <v>17</v>
      </c>
      <c r="C17" s="48" t="s">
        <v>18</v>
      </c>
    </row>
    <row r="18" spans="2:3" ht="142" customHeight="1" x14ac:dyDescent="0.2">
      <c r="B18" s="66"/>
      <c r="C18" s="67"/>
    </row>
    <row r="19" spans="2:3" ht="168" customHeight="1" x14ac:dyDescent="0.2">
      <c r="B19" s="27" t="s">
        <v>121</v>
      </c>
      <c r="C19" s="28" t="s">
        <v>122</v>
      </c>
    </row>
    <row r="20" spans="2:3" ht="259" customHeight="1" x14ac:dyDescent="0.2">
      <c r="B20" s="66"/>
      <c r="C20" s="67"/>
    </row>
    <row r="21" spans="2:3" ht="48" x14ac:dyDescent="0.2">
      <c r="B21" s="27" t="s">
        <v>19</v>
      </c>
      <c r="C21" s="28" t="s">
        <v>20</v>
      </c>
    </row>
    <row r="22" spans="2:3" ht="87" customHeight="1" x14ac:dyDescent="0.2">
      <c r="B22" s="66"/>
      <c r="C22" s="67"/>
    </row>
    <row r="23" spans="2:3" ht="32" x14ac:dyDescent="0.2">
      <c r="B23" s="27" t="s">
        <v>21</v>
      </c>
      <c r="C23" s="28" t="s">
        <v>22</v>
      </c>
    </row>
    <row r="24" spans="2:3" ht="164" customHeight="1" x14ac:dyDescent="0.2">
      <c r="B24" s="66"/>
      <c r="C24" s="67"/>
    </row>
    <row r="25" spans="2:3" ht="16" thickBot="1" x14ac:dyDescent="0.25">
      <c r="B25" s="49" t="s">
        <v>23</v>
      </c>
      <c r="C25" s="50" t="s">
        <v>24</v>
      </c>
    </row>
  </sheetData>
  <sheetProtection algorithmName="SHA-512" hashValue="Mm8PMTQhNfYSE4Q4FDdGiohGsIJ+Nhrn+b6MH8m2k+ivaNDAZNY8GGh+Enl92ovjBKngsEc6MSHffFDY7cv7uQ==" saltValue="ntI6OmKKBfTvocyWRXApjA==" spinCount="100000" sheet="1" objects="1" scenarios="1" selectLockedCells="1"/>
  <mergeCells count="7">
    <mergeCell ref="B6:C6"/>
    <mergeCell ref="B8:C8"/>
    <mergeCell ref="B24:C24"/>
    <mergeCell ref="B22:C22"/>
    <mergeCell ref="B20:C20"/>
    <mergeCell ref="B18:C18"/>
    <mergeCell ref="B10:C10"/>
  </mergeCells>
  <pageMargins left="0.7" right="0.7" top="0.75" bottom="0.75" header="0.3" footer="0.3"/>
  <pageSetup paperSize="9"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45"/>
  <sheetViews>
    <sheetView zoomScaleNormal="100" workbookViewId="0">
      <selection activeCell="J3" sqref="J3"/>
    </sheetView>
  </sheetViews>
  <sheetFormatPr baseColWidth="10" defaultColWidth="10.83203125" defaultRowHeight="15" x14ac:dyDescent="0.2"/>
  <cols>
    <col min="1" max="1" width="90.5" style="5" customWidth="1"/>
    <col min="2" max="2" width="22.6640625" style="5" customWidth="1"/>
    <col min="3" max="3" width="10.83203125" style="5" customWidth="1"/>
    <col min="4" max="4" width="1" style="5" customWidth="1"/>
    <col min="5" max="5" width="27.5" style="5" customWidth="1"/>
    <col min="6" max="7" width="25.5" style="5" customWidth="1"/>
    <col min="8" max="8" width="10.83203125" style="5" hidden="1" customWidth="1"/>
    <col min="9" max="9" width="10.83203125" style="5"/>
    <col min="10" max="10" width="13.1640625" style="5" customWidth="1"/>
    <col min="11" max="16384" width="10.83203125" style="5"/>
  </cols>
  <sheetData>
    <row r="1" spans="1:10" ht="26" x14ac:dyDescent="0.2">
      <c r="B1" s="70" t="str">
        <f ca="1">OFFSET(Text_DE,0,IF(Language="DE",0,1),1,1)</f>
        <v>Spesenabrechnungsformular</v>
      </c>
      <c r="C1" s="70"/>
      <c r="D1" s="70"/>
      <c r="E1" s="70"/>
      <c r="F1" s="70"/>
      <c r="G1" s="25" t="s">
        <v>130</v>
      </c>
    </row>
    <row r="2" spans="1:10" ht="16" x14ac:dyDescent="0.2">
      <c r="B2" s="61" t="str">
        <f ca="1">OFFSET(Text_DE,34,IF(Language="DE",0,1),1,1)</f>
        <v>Bitte dieses Formular für jeden Gebrauch neu von der Webseite www.swiss-fencing.ch herunterladen!</v>
      </c>
      <c r="C2" s="61"/>
      <c r="D2" s="61"/>
      <c r="E2" s="61"/>
      <c r="F2" s="61"/>
    </row>
    <row r="3" spans="1:10" ht="16" x14ac:dyDescent="0.2">
      <c r="B3" s="69" t="str">
        <f ca="1">OFFSET(Text_DE,35,IF(Language="DE",0,1),1,1)</f>
        <v>Dieses Formular bitte als XLSX einreichen (NICHT in PDF umwandeln)</v>
      </c>
      <c r="C3" s="69"/>
      <c r="D3" s="69"/>
      <c r="E3" s="69"/>
      <c r="F3" s="69"/>
      <c r="I3" s="11" t="str">
        <f ca="1">OFFSET(Text_DE,24,IF(Language="DE",0,1),1,1)</f>
        <v>Sprache</v>
      </c>
      <c r="J3" s="19" t="s">
        <v>25</v>
      </c>
    </row>
    <row r="5" spans="1:10" ht="19" x14ac:dyDescent="0.2">
      <c r="E5" s="6" t="str">
        <f ca="1">OFFSET(Text_DE,13,IF(Language="DE",0,1),1,1)</f>
        <v>Umrechnungstabelle</v>
      </c>
    </row>
    <row r="6" spans="1:10" ht="34.5" customHeight="1" x14ac:dyDescent="0.2">
      <c r="A6" s="4" t="str">
        <f ca="1">OFFSET(Text_DE,1,IF(Language="DE",0,1),1,1)</f>
        <v>Name</v>
      </c>
      <c r="B6" s="74" t="s">
        <v>26</v>
      </c>
      <c r="C6" s="74"/>
      <c r="E6" s="4"/>
      <c r="F6" s="8" t="str">
        <f ca="1">OFFSET(Text_DE,11,IF(Language="DE",0,1),1,1)</f>
        <v>Fremdwährung</v>
      </c>
      <c r="G6" s="4" t="s">
        <v>27</v>
      </c>
    </row>
    <row r="7" spans="1:10" ht="34.5" hidden="1" customHeight="1" x14ac:dyDescent="0.2">
      <c r="A7" s="4"/>
      <c r="B7" s="30"/>
      <c r="C7" s="31"/>
      <c r="E7" s="32" t="s">
        <v>27</v>
      </c>
      <c r="F7" s="33">
        <v>1</v>
      </c>
      <c r="G7" s="34">
        <v>1</v>
      </c>
    </row>
    <row r="8" spans="1:10" ht="19.5" customHeight="1" x14ac:dyDescent="0.2">
      <c r="A8" s="4" t="str">
        <f ca="1">OFFSET(Text_DE,31,IF(Language="DE",0,1),1,1)</f>
        <v>Rolle</v>
      </c>
      <c r="B8" s="77" t="s">
        <v>28</v>
      </c>
      <c r="C8" s="78"/>
      <c r="E8" s="18" t="s">
        <v>29</v>
      </c>
      <c r="F8" s="22">
        <v>1</v>
      </c>
      <c r="G8" s="20">
        <v>1.1000000000000001</v>
      </c>
    </row>
    <row r="9" spans="1:10" ht="19.5" customHeight="1" x14ac:dyDescent="0.2">
      <c r="A9" s="7" t="str">
        <f ca="1">OFFSET(Text_DE,2,IF(Language="DE",0,1),1,1)</f>
        <v>Turnierdatum</v>
      </c>
      <c r="B9" s="71">
        <v>44197</v>
      </c>
      <c r="C9" s="75"/>
      <c r="E9" s="18" t="s">
        <v>30</v>
      </c>
      <c r="F9" s="22">
        <v>1</v>
      </c>
      <c r="G9" s="20">
        <v>0.96</v>
      </c>
    </row>
    <row r="10" spans="1:10" ht="19.5" customHeight="1" x14ac:dyDescent="0.2">
      <c r="A10" s="7" t="str">
        <f ca="1">OFFSET(Text_DE,3,IF(Language="DE",0,1),1,1)</f>
        <v>Turnier (Name/Ort)</v>
      </c>
      <c r="B10" s="72" t="s">
        <v>31</v>
      </c>
      <c r="C10" s="73"/>
      <c r="E10" s="18" t="s">
        <v>111</v>
      </c>
      <c r="F10" s="22">
        <v>1</v>
      </c>
      <c r="G10" s="20">
        <v>1</v>
      </c>
    </row>
    <row r="11" spans="1:10" ht="19.5" customHeight="1" x14ac:dyDescent="0.2">
      <c r="A11" s="7" t="str">
        <f ca="1">OFFSET(Text_DE,32,IF(Language="DE",0,1),1,1)</f>
        <v>Kategorie</v>
      </c>
      <c r="B11" s="77" t="s">
        <v>32</v>
      </c>
      <c r="C11" s="78"/>
      <c r="E11" s="18" t="s">
        <v>111</v>
      </c>
      <c r="F11" s="22">
        <v>1</v>
      </c>
      <c r="G11" s="20">
        <v>1</v>
      </c>
    </row>
    <row r="12" spans="1:10" ht="19" x14ac:dyDescent="0.2">
      <c r="A12" s="7" t="str">
        <f ca="1">OFFSET(Text_DE,30,IF(Language="DE",0,1),1,1)</f>
        <v>Bemerkungen (v.a. wenn Rolle = Funktionär)</v>
      </c>
      <c r="B12" s="76"/>
      <c r="C12" s="76"/>
      <c r="E12" s="18" t="s">
        <v>111</v>
      </c>
      <c r="F12" s="22">
        <v>1</v>
      </c>
      <c r="G12" s="20">
        <v>1</v>
      </c>
    </row>
    <row r="13" spans="1:10" ht="19" customHeight="1" x14ac:dyDescent="0.2"/>
    <row r="14" spans="1:10" ht="19" x14ac:dyDescent="0.2">
      <c r="A14" s="16" t="str">
        <f ca="1">OFFSET(Text_DE,4,IF(Language="DE",0,1),1,1)</f>
        <v>Ausgaben</v>
      </c>
      <c r="B14" s="54"/>
      <c r="C14" s="55"/>
      <c r="E14" s="85"/>
      <c r="F14" s="85"/>
      <c r="G14" s="86"/>
    </row>
    <row r="15" spans="1:10" ht="20" customHeight="1" x14ac:dyDescent="0.2">
      <c r="A15" s="4" t="str">
        <f ca="1">OFFSET(Text_DE,10,IF(Language="DE",0,1),1,1)</f>
        <v>Beschreibung und Bemerkungen</v>
      </c>
      <c r="B15" s="8" t="str">
        <f ca="1">OFFSET(Text_DE,12,IF(Language="DE",0,1),1,1)</f>
        <v>Kostenart</v>
      </c>
      <c r="C15" s="8" t="str">
        <f ca="1">OFFSET(Text_DE,6,IF(Language="DE",0,1),1,1)</f>
        <v>Währung</v>
      </c>
      <c r="E15" s="4" t="str">
        <f ca="1">OFFSET(Text_DE,9,IF(Language="DE",0,1),1,1)</f>
        <v>Anzahl</v>
      </c>
      <c r="F15" s="4" t="str">
        <f ca="1">OFFSET(Text_DE,7,IF(Language="DE",0,1),1,1)</f>
        <v>Betrag in Belegwährung</v>
      </c>
      <c r="G15" s="4" t="str">
        <f ca="1">OFFSET(Text_DE,8,IF(Language="DE",0,1),1,1)</f>
        <v>in CHF</v>
      </c>
    </row>
    <row r="16" spans="1:10" x14ac:dyDescent="0.2">
      <c r="A16" s="52"/>
      <c r="B16" s="23"/>
      <c r="C16" s="29"/>
      <c r="E16" s="53"/>
      <c r="F16" s="20"/>
      <c r="G16" s="9">
        <f>IF(H16,NA(),IF(C16&lt;&gt;"",F16*VLOOKUP(C16,ForeignCurrency,3,FALSE)/VLOOKUP(C16,ForeignCurrency,2,FALSE),F16)*IF(B16=Masterdata!$B$8,E16,1))</f>
        <v>0</v>
      </c>
      <c r="H16" s="5" t="b">
        <f>OR(AND(B16=Masterdata!$B$8,C16&lt;&gt;"CHF",C16&lt;&gt;""),AND($B16="",$F16&lt;&gt;""),AND($B16=Masterdata!$B$8,OR($E16="",$E16=0)),AND($B16&lt;&gt;Masterdata!$B$8,$E16&lt;&gt;0))</f>
        <v>0</v>
      </c>
    </row>
    <row r="17" spans="1:8" x14ac:dyDescent="0.2">
      <c r="A17" s="52"/>
      <c r="B17" s="23"/>
      <c r="C17" s="29"/>
      <c r="E17" s="53"/>
      <c r="F17" s="20"/>
      <c r="G17" s="9">
        <f>IF(H17,NA(),IF(C17&lt;&gt;"",F17*VLOOKUP(C17,ForeignCurrency,3,FALSE)/VLOOKUP(C17,ForeignCurrency,2,FALSE),F17)*IF(B17=Masterdata!$B$8,E17,1))</f>
        <v>0</v>
      </c>
      <c r="H17" s="5" t="b">
        <f>OR(AND(B17=Masterdata!$B$8,C17&lt;&gt;"CHF",C17&lt;&gt;""),AND($B17="",$F17&lt;&gt;""),AND($B17=Masterdata!$B$8,OR($E17="",$E17=0)),AND($B17&lt;&gt;Masterdata!$B$8,$E17&lt;&gt;0))</f>
        <v>0</v>
      </c>
    </row>
    <row r="18" spans="1:8" x14ac:dyDescent="0.2">
      <c r="A18" s="52"/>
      <c r="B18" s="23"/>
      <c r="C18" s="29"/>
      <c r="E18" s="53"/>
      <c r="F18" s="20"/>
      <c r="G18" s="9">
        <f>IF(H18,NA(),IF(C18&lt;&gt;"",F18*VLOOKUP(C18,ForeignCurrency,3,FALSE)/VLOOKUP(C18,ForeignCurrency,2,FALSE),F18)*IF(B18=Masterdata!$B$8,E18,1))</f>
        <v>0</v>
      </c>
      <c r="H18" s="5" t="b">
        <f>OR(AND(B18=Masterdata!$B$8,C18&lt;&gt;"CHF",C18&lt;&gt;""),AND($B18="",$F18&lt;&gt;""),AND($B18=Masterdata!$B$8,OR($E18="",$E18=0)),AND($B18&lt;&gt;Masterdata!$B$8,$E18&lt;&gt;0))</f>
        <v>0</v>
      </c>
    </row>
    <row r="19" spans="1:8" x14ac:dyDescent="0.2">
      <c r="A19" s="52"/>
      <c r="B19" s="23"/>
      <c r="C19" s="29"/>
      <c r="E19" s="53"/>
      <c r="F19" s="20"/>
      <c r="G19" s="9">
        <f>IF(H19,NA(),IF(C19&lt;&gt;"",F19*VLOOKUP(C19,ForeignCurrency,3,FALSE)/VLOOKUP(C19,ForeignCurrency,2,FALSE),F19)*IF(B19=Masterdata!$B$8,E19,1))</f>
        <v>0</v>
      </c>
      <c r="H19" s="5" t="b">
        <f>OR(AND(B19=Masterdata!$B$8,C19&lt;&gt;"CHF",C19&lt;&gt;""),AND($B19="",$F19&lt;&gt;""),AND($B19=Masterdata!$B$8,OR($E19="",$E19=0)),AND($B19&lt;&gt;Masterdata!$B$8,$E19&lt;&gt;0))</f>
        <v>0</v>
      </c>
    </row>
    <row r="20" spans="1:8" x14ac:dyDescent="0.2">
      <c r="A20" s="52"/>
      <c r="B20" s="23"/>
      <c r="C20" s="29"/>
      <c r="E20" s="53"/>
      <c r="F20" s="20"/>
      <c r="G20" s="9">
        <f>IF(H20,NA(),IF(C20&lt;&gt;"",F20*VLOOKUP(C20,ForeignCurrency,3,FALSE)/VLOOKUP(C20,ForeignCurrency,2,FALSE),F20)*IF(B20=Masterdata!$B$8,E20,1))</f>
        <v>0</v>
      </c>
      <c r="H20" s="5" t="b">
        <f>OR(AND(B20=Masterdata!$B$8,C20&lt;&gt;"CHF",C20&lt;&gt;""),AND($B20="",$F20&lt;&gt;""),AND($B20=Masterdata!$B$8,OR($E20="",$E20=0)),AND($B20&lt;&gt;Masterdata!$B$8,$E20&lt;&gt;0))</f>
        <v>0</v>
      </c>
    </row>
    <row r="21" spans="1:8" x14ac:dyDescent="0.2">
      <c r="A21" s="52"/>
      <c r="B21" s="24"/>
      <c r="C21" s="29"/>
      <c r="E21" s="53"/>
      <c r="F21" s="20"/>
      <c r="G21" s="9">
        <f>IF(H21,NA(),IF(C21&lt;&gt;"",F21*VLOOKUP(C21,ForeignCurrency,3,FALSE)/VLOOKUP(C21,ForeignCurrency,2,FALSE),F21)*IF(B21=Masterdata!$B$8,E21,1))</f>
        <v>0</v>
      </c>
      <c r="H21" s="5" t="b">
        <f>OR(AND(B21=Masterdata!$B$8,C21&lt;&gt;"CHF",C21&lt;&gt;""),AND($B21="",$F21&lt;&gt;""),AND($B21=Masterdata!$B$8,OR($E21="",$E21=0)),AND($B21&lt;&gt;Masterdata!$B$8,$E21&lt;&gt;0))</f>
        <v>0</v>
      </c>
    </row>
    <row r="22" spans="1:8" x14ac:dyDescent="0.2">
      <c r="A22" s="52"/>
      <c r="B22" s="24"/>
      <c r="C22" s="29"/>
      <c r="E22" s="53"/>
      <c r="F22" s="20"/>
      <c r="G22" s="9">
        <f>IF(H22,NA(),IF(C22&lt;&gt;"",F22*VLOOKUP(C22,ForeignCurrency,3,FALSE)/VLOOKUP(C22,ForeignCurrency,2,FALSE),F22)*IF(B22=Masterdata!$B$8,E22,1))</f>
        <v>0</v>
      </c>
      <c r="H22" s="5" t="b">
        <f>OR(AND(B22=Masterdata!$B$8,C22&lt;&gt;"CHF",C22&lt;&gt;""),AND($B22="",$F22&lt;&gt;""),AND($B22=Masterdata!$B$8,OR($E22="",$E22=0)),AND($B22&lt;&gt;Masterdata!$B$8,$E22&lt;&gt;0))</f>
        <v>0</v>
      </c>
    </row>
    <row r="23" spans="1:8" x14ac:dyDescent="0.2">
      <c r="A23" s="52"/>
      <c r="B23" s="24"/>
      <c r="C23" s="29"/>
      <c r="E23" s="53"/>
      <c r="F23" s="20"/>
      <c r="G23" s="9">
        <f>IF(H23,NA(),IF(C23&lt;&gt;"",F23*VLOOKUP(C23,ForeignCurrency,3,FALSE)/VLOOKUP(C23,ForeignCurrency,2,FALSE),F23)*IF(B23=Masterdata!$B$8,E23,1))</f>
        <v>0</v>
      </c>
      <c r="H23" s="5" t="b">
        <f>OR(AND(B23=Masterdata!$B$8,C23&lt;&gt;"CHF",C23&lt;&gt;""),AND($B23="",$F23&lt;&gt;""),AND($B23=Masterdata!$B$8,OR($E23="",$E23=0)),AND($B23&lt;&gt;Masterdata!$B$8,$E23&lt;&gt;0))</f>
        <v>0</v>
      </c>
    </row>
    <row r="24" spans="1:8" x14ac:dyDescent="0.2">
      <c r="A24" s="52"/>
      <c r="B24" s="24"/>
      <c r="C24" s="29"/>
      <c r="E24" s="53"/>
      <c r="F24" s="20"/>
      <c r="G24" s="9">
        <f>IF(H24,NA(),IF(C24&lt;&gt;"",F24*VLOOKUP(C24,ForeignCurrency,3,FALSE)/VLOOKUP(C24,ForeignCurrency,2,FALSE),F24)*IF(B24=Masterdata!$B$8,E24,1))</f>
        <v>0</v>
      </c>
      <c r="H24" s="5" t="b">
        <f>OR(AND(B24=Masterdata!$B$8,C24&lt;&gt;"CHF",C24&lt;&gt;""),AND($B24="",$F24&lt;&gt;""),AND($B24=Masterdata!$B$8,OR($E24="",$E24=0)),AND($B24&lt;&gt;Masterdata!$B$8,$E24&lt;&gt;0))</f>
        <v>0</v>
      </c>
    </row>
    <row r="25" spans="1:8" x14ac:dyDescent="0.2">
      <c r="A25" s="52"/>
      <c r="B25" s="24"/>
      <c r="C25" s="29"/>
      <c r="E25" s="53"/>
      <c r="F25" s="20"/>
      <c r="G25" s="9">
        <f>IF(H25,NA(),IF(C25&lt;&gt;"",F25*VLOOKUP(C25,ForeignCurrency,3,FALSE)/VLOOKUP(C25,ForeignCurrency,2,FALSE),F25)*IF(B25=Masterdata!$B$8,E25,1))</f>
        <v>0</v>
      </c>
      <c r="H25" s="5" t="b">
        <f>OR(AND(B25=Masterdata!$B$8,C25&lt;&gt;"CHF",C25&lt;&gt;""),AND($B25="",$F25&lt;&gt;""),AND($B25=Masterdata!$B$8,OR($E25="",$E25=0)),AND($B25&lt;&gt;Masterdata!$B$8,$E25&lt;&gt;0))</f>
        <v>0</v>
      </c>
    </row>
    <row r="26" spans="1:8" x14ac:dyDescent="0.2">
      <c r="A26" s="52"/>
      <c r="B26" s="24"/>
      <c r="C26" s="29"/>
      <c r="E26" s="53"/>
      <c r="F26" s="20"/>
      <c r="G26" s="9">
        <f>IF(H26,NA(),IF(C26&lt;&gt;"",F26*VLOOKUP(C26,ForeignCurrency,3,FALSE)/VLOOKUP(C26,ForeignCurrency,2,FALSE),F26)*IF(B26=Masterdata!$B$8,E26,1))</f>
        <v>0</v>
      </c>
      <c r="H26" s="5" t="b">
        <f>OR(AND(B26=Masterdata!$B$8,C26&lt;&gt;"CHF",C26&lt;&gt;""),AND($B26="",$F26&lt;&gt;""),AND($B26=Masterdata!$B$8,OR($E26="",$E26=0)),AND($B26&lt;&gt;Masterdata!$B$8,$E26&lt;&gt;0))</f>
        <v>0</v>
      </c>
    </row>
    <row r="27" spans="1:8" x14ac:dyDescent="0.2">
      <c r="A27" s="52"/>
      <c r="B27" s="24"/>
      <c r="C27" s="29"/>
      <c r="D27" s="10"/>
      <c r="E27" s="53"/>
      <c r="F27" s="20"/>
      <c r="G27" s="9">
        <f>IF(H27,NA(),IF(C27&lt;&gt;"",F27*VLOOKUP(C27,ForeignCurrency,3,FALSE)/VLOOKUP(C27,ForeignCurrency,2,FALSE),F27)*IF(B27=Masterdata!$B$8,E27,1))</f>
        <v>0</v>
      </c>
      <c r="H27" s="5" t="b">
        <f>OR(AND(B27=Masterdata!$B$8,C27&lt;&gt;"CHF",C27&lt;&gt;""),AND($B27="",$F27&lt;&gt;""),AND($B27=Masterdata!$B$8,OR($E27="",$E27=0)),AND($B27&lt;&gt;Masterdata!$B$8,$E27&lt;&gt;0))</f>
        <v>0</v>
      </c>
    </row>
    <row r="28" spans="1:8" ht="28" customHeight="1" x14ac:dyDescent="0.2">
      <c r="A28" s="79" t="str" cm="1">
        <f t="array" aca="1" ref="A28" ca="1">IF(SUMPRODUCT((CostType="")*($F16:$F27&lt;&gt;"")*1),
  OFFSET(Text_DE,26,IF(Language="DE",0,1),1,1),
  IF(SUMPRODUCT((CostType=Masterdata!$B$8)*(Quantity=0)*1),
    OFFSET(Text_DE,27,IF(Language="DE",0,1),1,1),
    IF(SUMPRODUCT((CostType=Masterdata!$B$8)*(Currency&lt;&gt;"")*(Currency&lt;&gt;"CHF")*1),
      OFFSET(Text_DE,28,IF(Language="DE",0,1),1,1),
      IF(SUMPRODUCT((CostType&lt;&gt;Masterdata!$B$8)*(Quantity&lt;&gt;0)*1),
        OFFSET(Text_DE,29,IF(Language="DE",0,1),1,1),
        IF(SUMPRODUCT((CostType=Masterdata!$B$8)*1),
          OFFSET(Text_DE,33,IF(Language="DE",0,1),1,1),
          ""
        )
      )
    )
  )
)</f>
        <v/>
      </c>
      <c r="B28" s="79"/>
      <c r="C28" s="79"/>
      <c r="D28" s="79"/>
      <c r="E28" s="79"/>
      <c r="F28" s="79"/>
      <c r="G28" s="79"/>
    </row>
    <row r="29" spans="1:8" ht="6" customHeight="1" thickBot="1" x14ac:dyDescent="0.25">
      <c r="A29" s="10"/>
      <c r="B29" s="10"/>
      <c r="C29" s="10"/>
      <c r="D29" s="10"/>
    </row>
    <row r="30" spans="1:8" ht="20" customHeight="1" thickBot="1" x14ac:dyDescent="0.25">
      <c r="A30" s="13" t="str">
        <f ca="1">OFFSET(Text_DE,14,IF(Language="DE",0,1),1,1)</f>
        <v>Subvention (gemäss Elitesportplanung)</v>
      </c>
      <c r="B30" s="80">
        <v>0.4</v>
      </c>
      <c r="C30" s="80"/>
      <c r="D30" s="10"/>
      <c r="E30" s="17" t="s">
        <v>39</v>
      </c>
      <c r="F30" s="59">
        <f>SUM(G16:G27)</f>
        <v>0</v>
      </c>
    </row>
    <row r="31" spans="1:8" ht="20" customHeight="1" x14ac:dyDescent="0.2">
      <c r="A31" s="13" t="str">
        <f ca="1">OFFSET(Text_DE,15,IF(Language="DE",0,1),1,1)</f>
        <v>Platzierung im Wettkampf</v>
      </c>
      <c r="B31" s="81"/>
      <c r="C31" s="81"/>
      <c r="D31" s="10"/>
      <c r="E31" s="35" t="s">
        <v>40</v>
      </c>
      <c r="F31" s="35"/>
    </row>
    <row r="32" spans="1:8" ht="20" customHeight="1" thickBot="1" x14ac:dyDescent="0.25">
      <c r="A32" s="13" t="str">
        <f ca="1">OFFSET(Text_DE,16,IF(Language="DE",0,1),1,1)</f>
        <v>Bemerkung zur Subvention (z.B. Teammember, 1. Rang im Einzel, etc.)</v>
      </c>
      <c r="B32" s="82"/>
      <c r="C32" s="82"/>
      <c r="D32" s="10"/>
      <c r="E32" s="12" t="str">
        <f ca="1">OFFSET(Kostenarten_DE,ROW(E32)-ROW(E$32),0,1,1)</f>
        <v>Reise/Voyage</v>
      </c>
      <c r="F32" s="9">
        <f ca="1">SUMIF(CostType,E32,AmountInCHF)</f>
        <v>0</v>
      </c>
    </row>
    <row r="33" spans="1:6" ht="20" customHeight="1" thickBot="1" x14ac:dyDescent="0.25">
      <c r="A33" s="15" t="s">
        <v>41</v>
      </c>
      <c r="B33" s="83">
        <f>F30*B30</f>
        <v>0</v>
      </c>
      <c r="C33" s="84"/>
      <c r="D33" s="10"/>
      <c r="E33" s="12" t="str">
        <f ca="1">OFFSET(Kostenarten_DE,ROW(E33)-ROW(E$32),0,1,1)</f>
        <v>Unterkunft/Logement</v>
      </c>
      <c r="F33" s="9">
        <f t="shared" ref="F32:F37" ca="1" si="0">SUMIF(CostType,E33,AmountInCHF)</f>
        <v>0</v>
      </c>
    </row>
    <row r="34" spans="1:6" ht="20" customHeight="1" x14ac:dyDescent="0.2">
      <c r="A34" s="10"/>
      <c r="B34" s="10"/>
      <c r="C34" s="10"/>
      <c r="D34" s="10"/>
      <c r="E34" s="12" t="str">
        <f ca="1">OFFSET(Kostenarten_DE,ROW(E34)-ROW(E$32),0,1,1)</f>
        <v>Verpflegung/Ravitaillement</v>
      </c>
      <c r="F34" s="9">
        <f t="shared" ca="1" si="0"/>
        <v>0</v>
      </c>
    </row>
    <row r="35" spans="1:6" ht="20" customHeight="1" x14ac:dyDescent="0.2">
      <c r="A35" s="4" t="str">
        <f ca="1">OFFSET(Text_DE,17,IF(Language="DE",0,1),1,1)</f>
        <v>Name der Bank / Post</v>
      </c>
      <c r="B35" s="68"/>
      <c r="C35" s="68"/>
      <c r="E35" s="12" t="str">
        <f ca="1">OFFSET(Kostenarten_DE,ROW(E35)-ROW(E$32),0,1,1)</f>
        <v>Startgeld/Frais d'engagement</v>
      </c>
      <c r="F35" s="9">
        <f t="shared" ca="1" si="0"/>
        <v>0</v>
      </c>
    </row>
    <row r="36" spans="1:6" ht="20" customHeight="1" x14ac:dyDescent="0.2">
      <c r="A36" s="4" t="s">
        <v>42</v>
      </c>
      <c r="B36" s="68"/>
      <c r="C36" s="68"/>
      <c r="D36" s="10"/>
      <c r="E36" s="12" t="str">
        <f ca="1">OFFSET(Kostenarten_DE,ROW(E36)-ROW(E$32),0,1,1)</f>
        <v>Entschädigung/Indemnisation</v>
      </c>
      <c r="F36" s="9">
        <f t="shared" ca="1" si="0"/>
        <v>0</v>
      </c>
    </row>
    <row r="37" spans="1:6" ht="20" customHeight="1" x14ac:dyDescent="0.2">
      <c r="A37" s="87" t="str">
        <f ca="1">OFFSET(Text_DE,18,IF(Language="DE",0,1),1,1)</f>
        <v>Name und Adresse des Kontoinhabers</v>
      </c>
      <c r="B37" s="68"/>
      <c r="C37" s="68"/>
      <c r="D37" s="10"/>
      <c r="E37" s="12" t="str">
        <f ca="1">OFFSET(Kostenarten_DE,ROW(E37)-ROW(E$32),0,1,1)</f>
        <v>Diverses/Divers</v>
      </c>
      <c r="F37" s="9">
        <f t="shared" ca="1" si="0"/>
        <v>0</v>
      </c>
    </row>
    <row r="38" spans="1:6" ht="20" customHeight="1" thickBot="1" x14ac:dyDescent="0.25">
      <c r="A38" s="88"/>
      <c r="B38" s="68"/>
      <c r="C38" s="68"/>
    </row>
    <row r="39" spans="1:6" ht="19" customHeight="1" thickBot="1" x14ac:dyDescent="0.25">
      <c r="A39" s="89"/>
      <c r="B39" s="68"/>
      <c r="C39" s="68"/>
      <c r="E39" s="57" t="str">
        <f ca="1">LEFT(OFFSET(Text_DE,14,IF(Language="DE",0,1),1,1),FIND(" ",OFFSET(Text_DE,14,IF(Language="DE",0,1),1,1)))</f>
        <v xml:space="preserve">Subvention </v>
      </c>
      <c r="F39" s="58">
        <f>-B33</f>
        <v>0</v>
      </c>
    </row>
    <row r="40" spans="1:6" ht="40" customHeight="1" thickBot="1" x14ac:dyDescent="0.25">
      <c r="A40" s="4" t="str">
        <f ca="1">OFFSET(Text_DE,19,IF(Language="DE",0,1),1,1)</f>
        <v>Datum</v>
      </c>
      <c r="B40" s="71">
        <v>44484</v>
      </c>
      <c r="C40" s="71"/>
      <c r="E40" s="21" t="str">
        <f ca="1">OFFSET(Text_DE,20,IF(Language="DE",0,1),1,1)</f>
        <v>Eigenleistung</v>
      </c>
      <c r="F40" s="60">
        <f>F30+F39</f>
        <v>0</v>
      </c>
    </row>
    <row r="41" spans="1:6" ht="39" customHeight="1" x14ac:dyDescent="0.2">
      <c r="A41" s="56" t="str">
        <f ca="1">OFFSET(Text_DE,23,IF(Language="DE",0,1),1,1)</f>
        <v>Diese Abrechnung ist vollständig ausgefüllt. Mit der Einreichung wird deren Korrektheit bestätigt.</v>
      </c>
    </row>
    <row r="42" spans="1:6" ht="5" customHeight="1" x14ac:dyDescent="0.2"/>
    <row r="43" spans="1:6" ht="19" customHeight="1" x14ac:dyDescent="0.2">
      <c r="A43" s="14" t="str">
        <f ca="1">OFFSET(Text_DE,21,IF(Language="DE",0,1),1,1)</f>
        <v>Bitte alle Belege beilegen - sonst keine Auszahlung!</v>
      </c>
    </row>
    <row r="44" spans="1:6" ht="19" customHeight="1" x14ac:dyDescent="0.2">
      <c r="A44" s="14" t="str">
        <f ca="1">OFFSET(Text_DE,22,IF(Language="DE",0,1),1,1)</f>
        <v>Bitte das Formular an den Chef d'équipe zurücksenden!</v>
      </c>
    </row>
    <row r="45" spans="1:6" ht="19" customHeight="1" x14ac:dyDescent="0.2"/>
  </sheetData>
  <sheetProtection algorithmName="SHA-512" hashValue="JrltoBl0sghnNmJMHQi19NeB0UhPqlQBAEfVARNUF1BvuWTwUPBQ+JfePDsY/EmHO9H4/Hx58QhzbhE2Q5h6Zg==" saltValue="8TG+GF6XnC7T43WLXDSxSw==" spinCount="100000" sheet="1" objects="1" scenarios="1"/>
  <mergeCells count="21">
    <mergeCell ref="B3:F3"/>
    <mergeCell ref="B1:F1"/>
    <mergeCell ref="B40:C40"/>
    <mergeCell ref="B10:C10"/>
    <mergeCell ref="B6:C6"/>
    <mergeCell ref="B9:C9"/>
    <mergeCell ref="B12:C12"/>
    <mergeCell ref="B8:C8"/>
    <mergeCell ref="B11:C11"/>
    <mergeCell ref="A28:G28"/>
    <mergeCell ref="B30:C30"/>
    <mergeCell ref="B31:C31"/>
    <mergeCell ref="B32:C32"/>
    <mergeCell ref="B33:C33"/>
    <mergeCell ref="E14:G14"/>
    <mergeCell ref="A37:A39"/>
    <mergeCell ref="B35:C35"/>
    <mergeCell ref="B36:C36"/>
    <mergeCell ref="B37:C37"/>
    <mergeCell ref="B38:C38"/>
    <mergeCell ref="B39:C39"/>
  </mergeCells>
  <phoneticPr fontId="9" type="noConversion"/>
  <conditionalFormatting sqref="A16:C27 E16:G27">
    <cfRule type="expression" dxfId="3" priority="4">
      <formula>$H16</formula>
    </cfRule>
  </conditionalFormatting>
  <conditionalFormatting sqref="A28:G28">
    <cfRule type="expression" dxfId="2" priority="1">
      <formula>$A$28=OFFSET(Text_DE,33,IF(Language="DE",0,1),1,1)</formula>
    </cfRule>
    <cfRule type="expression" dxfId="1" priority="2">
      <formula>COUNTIF(H16:H27,TRUE)&gt;0</formula>
    </cfRule>
  </conditionalFormatting>
  <dataValidations count="7">
    <dataValidation type="list" allowBlank="1" showInputMessage="1" showErrorMessage="1" sqref="J3" xr:uid="{80C865C2-8E7A-5842-8099-3368F9DEC30F}">
      <formula1>"DE,FR"</formula1>
    </dataValidation>
    <dataValidation type="list" allowBlank="1" showInputMessage="1" showErrorMessage="1" sqref="B16:B27" xr:uid="{3A01A7EE-D9F6-2A41-8661-AB65435CC678}">
      <formula1>Kostenarten_DE</formula1>
    </dataValidation>
    <dataValidation type="list" allowBlank="1" showInputMessage="1" showErrorMessage="1" sqref="C16:C27" xr:uid="{D4B49E0B-3F60-BD48-A8CB-635232B2725B}">
      <formula1>ForeignCurrencySymbol</formula1>
    </dataValidation>
    <dataValidation type="list" allowBlank="1" showInputMessage="1" showErrorMessage="1" sqref="F8:F12" xr:uid="{79303DB2-FCF7-434E-B1EC-8B75D0FDF0B7}">
      <formula1>"1,10,100,1000,10000,100000"</formula1>
    </dataValidation>
    <dataValidation type="list" allowBlank="1" showInputMessage="1" showErrorMessage="1" sqref="B30" xr:uid="{E344CF8A-4ED4-FD4E-9674-663E69B9A068}">
      <formula1>"0%,40%,50%,60%,80%,100%"</formula1>
    </dataValidation>
    <dataValidation type="list" allowBlank="1" showInputMessage="1" showErrorMessage="1" sqref="B8:C8" xr:uid="{6C941458-E72E-0A4F-A579-91D044C23380}">
      <formula1>Role_DE</formula1>
    </dataValidation>
    <dataValidation type="list" allowBlank="1" showInputMessage="1" showErrorMessage="1" sqref="B11:C11" xr:uid="{D3645D92-E0E5-DA45-9524-3CB943A8373E}">
      <formula1>Category_DE</formula1>
    </dataValidation>
  </dataValidations>
  <pageMargins left="0.7" right="0.7" top="0.78740157499999996" bottom="0.78740157499999996" header="0.3" footer="0.3"/>
  <pageSetup paperSize="9" scale="62" fitToHeight="0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" id="{5F671FB9-AAB6-624A-BBA5-036E3AC28C01}">
            <xm:f>XFB16=Masterdata!$B$8</xm:f>
            <x14:dxf>
              <fill>
                <patternFill>
                  <bgColor theme="0" tint="-0.14996795556505021"/>
                </patternFill>
              </fill>
            </x14:dxf>
          </x14:cfRule>
          <xm:sqref>A16:C27 E16:G27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31697-566A-A74E-95A0-5FA4BB470DEA}">
  <sheetPr codeName="Sheet2"/>
  <dimension ref="A2:F39"/>
  <sheetViews>
    <sheetView workbookViewId="0">
      <selection activeCell="D35" sqref="D35"/>
    </sheetView>
  </sheetViews>
  <sheetFormatPr baseColWidth="10" defaultColWidth="11.5" defaultRowHeight="15" x14ac:dyDescent="0.2"/>
  <cols>
    <col min="1" max="1" width="3" customWidth="1"/>
    <col min="2" max="2" width="20.1640625" customWidth="1"/>
    <col min="3" max="4" width="25.33203125" customWidth="1"/>
  </cols>
  <sheetData>
    <row r="2" spans="1:6" s="2" customFormat="1" ht="19" x14ac:dyDescent="0.25">
      <c r="B2" s="2" t="s">
        <v>43</v>
      </c>
    </row>
    <row r="3" spans="1:6" x14ac:dyDescent="0.2">
      <c r="B3" s="1" t="s">
        <v>44</v>
      </c>
      <c r="C3" s="1" t="s">
        <v>45</v>
      </c>
      <c r="D3" s="1" t="s">
        <v>46</v>
      </c>
      <c r="E3" s="1" t="s">
        <v>47</v>
      </c>
      <c r="F3" s="1" t="s">
        <v>48</v>
      </c>
    </row>
    <row r="4" spans="1:6" x14ac:dyDescent="0.2">
      <c r="A4">
        <v>0</v>
      </c>
      <c r="B4" s="3" t="s">
        <v>33</v>
      </c>
      <c r="C4" s="3" t="s">
        <v>49</v>
      </c>
      <c r="D4" s="3" t="s">
        <v>50</v>
      </c>
      <c r="E4" s="3" t="s">
        <v>51</v>
      </c>
      <c r="F4" s="3" t="s">
        <v>52</v>
      </c>
    </row>
    <row r="5" spans="1:6" x14ac:dyDescent="0.2">
      <c r="A5">
        <v>1</v>
      </c>
      <c r="B5" s="3" t="s">
        <v>34</v>
      </c>
      <c r="C5" s="3" t="s">
        <v>53</v>
      </c>
      <c r="D5" s="3" t="s">
        <v>54</v>
      </c>
      <c r="E5" s="3" t="s">
        <v>55</v>
      </c>
      <c r="F5" s="3" t="s">
        <v>32</v>
      </c>
    </row>
    <row r="6" spans="1:6" x14ac:dyDescent="0.2">
      <c r="A6">
        <v>2</v>
      </c>
      <c r="B6" s="3" t="s">
        <v>35</v>
      </c>
      <c r="C6" s="3" t="s">
        <v>56</v>
      </c>
      <c r="D6" s="3" t="s">
        <v>57</v>
      </c>
      <c r="E6" s="3" t="s">
        <v>58</v>
      </c>
      <c r="F6" s="3" t="s">
        <v>59</v>
      </c>
    </row>
    <row r="7" spans="1:6" x14ac:dyDescent="0.2">
      <c r="A7">
        <v>3</v>
      </c>
      <c r="B7" s="3" t="s">
        <v>36</v>
      </c>
      <c r="C7" s="3" t="s">
        <v>60</v>
      </c>
      <c r="D7" s="3" t="s">
        <v>61</v>
      </c>
      <c r="E7" s="3" t="s">
        <v>28</v>
      </c>
      <c r="F7" s="3" t="s">
        <v>62</v>
      </c>
    </row>
    <row r="8" spans="1:6" x14ac:dyDescent="0.2">
      <c r="A8">
        <v>4</v>
      </c>
      <c r="B8" s="3" t="s">
        <v>37</v>
      </c>
      <c r="C8" s="3" t="s">
        <v>112</v>
      </c>
      <c r="D8" s="3" t="s">
        <v>63</v>
      </c>
      <c r="F8" s="3" t="s">
        <v>64</v>
      </c>
    </row>
    <row r="9" spans="1:6" x14ac:dyDescent="0.2">
      <c r="A9">
        <v>5</v>
      </c>
      <c r="B9" s="3" t="s">
        <v>38</v>
      </c>
      <c r="C9" s="3" t="s">
        <v>65</v>
      </c>
      <c r="D9" s="3" t="s">
        <v>66</v>
      </c>
    </row>
    <row r="10" spans="1:6" x14ac:dyDescent="0.2">
      <c r="A10">
        <v>6</v>
      </c>
      <c r="C10" s="3" t="s">
        <v>67</v>
      </c>
      <c r="D10" s="3" t="s">
        <v>68</v>
      </c>
    </row>
    <row r="11" spans="1:6" x14ac:dyDescent="0.2">
      <c r="A11">
        <v>7</v>
      </c>
      <c r="C11" s="3" t="s">
        <v>69</v>
      </c>
      <c r="D11" s="3" t="s">
        <v>70</v>
      </c>
    </row>
    <row r="12" spans="1:6" x14ac:dyDescent="0.2">
      <c r="A12">
        <v>8</v>
      </c>
      <c r="C12" s="3" t="s">
        <v>71</v>
      </c>
      <c r="D12" s="3" t="s">
        <v>72</v>
      </c>
    </row>
    <row r="13" spans="1:6" x14ac:dyDescent="0.2">
      <c r="A13">
        <v>9</v>
      </c>
      <c r="C13" s="3" t="s">
        <v>113</v>
      </c>
      <c r="D13" s="3" t="s">
        <v>114</v>
      </c>
    </row>
    <row r="14" spans="1:6" x14ac:dyDescent="0.2">
      <c r="A14">
        <v>10</v>
      </c>
      <c r="C14" s="3" t="s">
        <v>73</v>
      </c>
      <c r="D14" s="3" t="s">
        <v>74</v>
      </c>
    </row>
    <row r="15" spans="1:6" x14ac:dyDescent="0.2">
      <c r="A15">
        <v>11</v>
      </c>
      <c r="C15" s="3" t="s">
        <v>75</v>
      </c>
      <c r="D15" s="3" t="s">
        <v>76</v>
      </c>
    </row>
    <row r="16" spans="1:6" x14ac:dyDescent="0.2">
      <c r="A16">
        <v>12</v>
      </c>
      <c r="C16" s="3" t="s">
        <v>77</v>
      </c>
      <c r="D16" s="3" t="s">
        <v>78</v>
      </c>
    </row>
    <row r="17" spans="1:4" x14ac:dyDescent="0.2">
      <c r="A17">
        <v>13</v>
      </c>
      <c r="C17" s="3" t="s">
        <v>79</v>
      </c>
      <c r="D17" s="3" t="s">
        <v>80</v>
      </c>
    </row>
    <row r="18" spans="1:4" x14ac:dyDescent="0.2">
      <c r="A18">
        <v>14</v>
      </c>
      <c r="C18" s="3" t="s">
        <v>81</v>
      </c>
      <c r="D18" s="3" t="s">
        <v>82</v>
      </c>
    </row>
    <row r="19" spans="1:4" x14ac:dyDescent="0.2">
      <c r="A19">
        <v>15</v>
      </c>
      <c r="C19" s="3" t="s">
        <v>83</v>
      </c>
      <c r="D19" s="3" t="s">
        <v>84</v>
      </c>
    </row>
    <row r="20" spans="1:4" x14ac:dyDescent="0.2">
      <c r="A20">
        <v>16</v>
      </c>
      <c r="C20" s="3" t="s">
        <v>85</v>
      </c>
      <c r="D20" s="3" t="s">
        <v>86</v>
      </c>
    </row>
    <row r="21" spans="1:4" x14ac:dyDescent="0.2">
      <c r="A21">
        <v>17</v>
      </c>
      <c r="C21" s="3" t="s">
        <v>87</v>
      </c>
      <c r="D21" s="3" t="s">
        <v>88</v>
      </c>
    </row>
    <row r="22" spans="1:4" x14ac:dyDescent="0.2">
      <c r="A22">
        <v>18</v>
      </c>
      <c r="C22" s="3" t="s">
        <v>89</v>
      </c>
      <c r="D22" s="3" t="s">
        <v>90</v>
      </c>
    </row>
    <row r="23" spans="1:4" x14ac:dyDescent="0.2">
      <c r="A23">
        <v>19</v>
      </c>
      <c r="C23" s="3" t="s">
        <v>91</v>
      </c>
      <c r="D23" s="3" t="s">
        <v>92</v>
      </c>
    </row>
    <row r="24" spans="1:4" x14ac:dyDescent="0.2">
      <c r="A24">
        <v>20</v>
      </c>
      <c r="C24" s="3" t="s">
        <v>93</v>
      </c>
      <c r="D24" s="3" t="s">
        <v>94</v>
      </c>
    </row>
    <row r="25" spans="1:4" x14ac:dyDescent="0.2">
      <c r="A25">
        <v>21</v>
      </c>
      <c r="C25" s="3" t="s">
        <v>95</v>
      </c>
      <c r="D25" s="3" t="s">
        <v>96</v>
      </c>
    </row>
    <row r="26" spans="1:4" x14ac:dyDescent="0.2">
      <c r="A26">
        <v>22</v>
      </c>
      <c r="C26" s="3" t="s">
        <v>97</v>
      </c>
      <c r="D26" s="3" t="s">
        <v>98</v>
      </c>
    </row>
    <row r="27" spans="1:4" x14ac:dyDescent="0.2">
      <c r="A27">
        <v>23</v>
      </c>
      <c r="C27" s="3" t="s">
        <v>99</v>
      </c>
      <c r="D27" s="3" t="s">
        <v>100</v>
      </c>
    </row>
    <row r="28" spans="1:4" x14ac:dyDescent="0.2">
      <c r="A28">
        <v>24</v>
      </c>
      <c r="C28" s="3" t="s">
        <v>101</v>
      </c>
      <c r="D28" s="3" t="s">
        <v>102</v>
      </c>
    </row>
    <row r="29" spans="1:4" ht="16" x14ac:dyDescent="0.2">
      <c r="A29">
        <v>25</v>
      </c>
      <c r="C29" s="26" t="s">
        <v>103</v>
      </c>
      <c r="D29" s="26" t="s">
        <v>104</v>
      </c>
    </row>
    <row r="30" spans="1:4" ht="32" x14ac:dyDescent="0.2">
      <c r="A30">
        <v>26</v>
      </c>
      <c r="C30" s="26" t="s">
        <v>123</v>
      </c>
      <c r="D30" s="26" t="s">
        <v>127</v>
      </c>
    </row>
    <row r="31" spans="1:4" ht="32" x14ac:dyDescent="0.2">
      <c r="A31">
        <v>27</v>
      </c>
      <c r="C31" s="26" t="s">
        <v>124</v>
      </c>
      <c r="D31" s="26" t="s">
        <v>128</v>
      </c>
    </row>
    <row r="32" spans="1:4" ht="32" x14ac:dyDescent="0.2">
      <c r="A32">
        <v>28</v>
      </c>
      <c r="C32" s="26" t="s">
        <v>125</v>
      </c>
      <c r="D32" s="26" t="s">
        <v>129</v>
      </c>
    </row>
    <row r="33" spans="1:4" x14ac:dyDescent="0.2">
      <c r="A33">
        <v>29</v>
      </c>
      <c r="C33" s="3" t="s">
        <v>126</v>
      </c>
      <c r="D33" s="3"/>
    </row>
    <row r="34" spans="1:4" x14ac:dyDescent="0.2">
      <c r="A34">
        <v>30</v>
      </c>
      <c r="C34" s="3" t="s">
        <v>105</v>
      </c>
      <c r="D34" s="3" t="s">
        <v>106</v>
      </c>
    </row>
    <row r="35" spans="1:4" x14ac:dyDescent="0.2">
      <c r="A35">
        <v>31</v>
      </c>
      <c r="C35" s="3" t="s">
        <v>107</v>
      </c>
      <c r="D35" s="3" t="s">
        <v>108</v>
      </c>
    </row>
    <row r="36" spans="1:4" x14ac:dyDescent="0.2">
      <c r="A36">
        <v>32</v>
      </c>
      <c r="C36" s="3" t="s">
        <v>109</v>
      </c>
      <c r="D36" s="3" t="s">
        <v>110</v>
      </c>
    </row>
    <row r="37" spans="1:4" x14ac:dyDescent="0.2">
      <c r="A37">
        <v>33</v>
      </c>
      <c r="C37" s="3" t="s">
        <v>116</v>
      </c>
      <c r="D37" s="3" t="s">
        <v>115</v>
      </c>
    </row>
    <row r="38" spans="1:4" x14ac:dyDescent="0.2">
      <c r="A38">
        <v>34</v>
      </c>
      <c r="C38" s="3" t="s">
        <v>117</v>
      </c>
      <c r="D38" s="3" t="s">
        <v>118</v>
      </c>
    </row>
    <row r="39" spans="1:4" x14ac:dyDescent="0.2">
      <c r="A39">
        <v>35</v>
      </c>
      <c r="C39" s="3" t="s">
        <v>119</v>
      </c>
      <c r="D39" s="3" t="s">
        <v>120</v>
      </c>
    </row>
  </sheetData>
  <pageMargins left="0.7" right="0.7" top="0.75" bottom="0.75" header="0.3" footer="0.3"/>
  <pageSetup paperSize="9" orientation="landscape" horizontalDpi="0" verticalDpi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EAC404ECE85CF4493D611668C8B770C" ma:contentTypeVersion="7" ma:contentTypeDescription="Create a new document." ma:contentTypeScope="" ma:versionID="db1a9d39a6f693e20d53d096700fa05b">
  <xsd:schema xmlns:xsd="http://www.w3.org/2001/XMLSchema" xmlns:xs="http://www.w3.org/2001/XMLSchema" xmlns:p="http://schemas.microsoft.com/office/2006/metadata/properties" xmlns:ns2="081952dd-6981-41dc-8914-34321410d77c" targetNamespace="http://schemas.microsoft.com/office/2006/metadata/properties" ma:root="true" ma:fieldsID="b8dd465547a809000479313d8e431618" ns2:_="">
    <xsd:import namespace="081952dd-6981-41dc-8914-34321410d77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1952dd-6981-41dc-8914-34321410d7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C2F09E3-E3EA-4AFA-851E-88B809BD4B7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76F4CE4-737A-4B9E-8CE2-0BE148DC8A2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purl.org/dc/terms/"/>
    <ds:schemaRef ds:uri="081952dd-6981-41dc-8914-34321410d77c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A8BD3B7-5B01-4B10-837C-2B25CF05BB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1952dd-6981-41dc-8914-34321410d77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14</vt:i4>
      </vt:variant>
    </vt:vector>
  </HeadingPairs>
  <TitlesOfParts>
    <vt:vector size="17" baseType="lpstr">
      <vt:lpstr>Anleitung - Instruction</vt:lpstr>
      <vt:lpstr>Spesen - Frais</vt:lpstr>
      <vt:lpstr>Masterdata</vt:lpstr>
      <vt:lpstr>AmountInCHF</vt:lpstr>
      <vt:lpstr>Category_DE</vt:lpstr>
      <vt:lpstr>CostType</vt:lpstr>
      <vt:lpstr>Currency</vt:lpstr>
      <vt:lpstr>ForeignCurrency</vt:lpstr>
      <vt:lpstr>ForeignCurrencySymbol</vt:lpstr>
      <vt:lpstr>Kostenarten_DE</vt:lpstr>
      <vt:lpstr>Language</vt:lpstr>
      <vt:lpstr>'Spesen - Frais'!Print_Area</vt:lpstr>
      <vt:lpstr>Quantity</vt:lpstr>
      <vt:lpstr>Role</vt:lpstr>
      <vt:lpstr>Role_DE</vt:lpstr>
      <vt:lpstr>Text_DE</vt:lpstr>
      <vt:lpstr>Text_FR</vt:lpstr>
    </vt:vector>
  </TitlesOfParts>
  <Manager/>
  <Company>Swiss Olympic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Sabrina Habegger</dc:creator>
  <cp:keywords/>
  <dc:description/>
  <cp:lastModifiedBy>Daniel Lang</cp:lastModifiedBy>
  <cp:revision/>
  <dcterms:created xsi:type="dcterms:W3CDTF">2013-08-09T11:38:04Z</dcterms:created>
  <dcterms:modified xsi:type="dcterms:W3CDTF">2021-10-27T06:07:53Z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0x010100BEAC404ECE85CF4493D611668C8B770C</vt:lpwstr>
  </property>
</Properties>
</file>